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7BDEF482-9409-4049-8A79-001FEBC40B1A}" xr6:coauthVersionLast="47" xr6:coauthVersionMax="47" xr10:uidLastSave="{00000000-0000-0000-0000-000000000000}"/>
  <bookViews>
    <workbookView xWindow="28680" yWindow="-75" windowWidth="29040" windowHeight="15720" xr2:uid="{39283099-A684-4516-9E42-1156C950E10A}"/>
  </bookViews>
  <sheets>
    <sheet name="TEC. ED. RR"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59" i="107"/>
  <c r="I64" i="107" l="1"/>
  <c r="F126" i="107"/>
  <c r="I112" i="107"/>
  <c r="H137" i="107" s="1"/>
  <c r="I95" i="107"/>
  <c r="I94" i="107"/>
  <c r="I93" i="107"/>
  <c r="I92" i="107"/>
  <c r="I91" i="107"/>
  <c r="I90" i="107"/>
  <c r="I83" i="107"/>
  <c r="I82" i="107"/>
  <c r="I81" i="107"/>
  <c r="I80" i="107"/>
  <c r="I79" i="107"/>
  <c r="I78" i="107"/>
  <c r="H41" i="107"/>
  <c r="H46" i="107" s="1"/>
  <c r="H48" i="107" s="1"/>
  <c r="H33" i="107"/>
  <c r="I24" i="107"/>
  <c r="I72" i="107" l="1"/>
  <c r="I84" i="107"/>
  <c r="I96"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<sst xmlns="http://schemas.openxmlformats.org/spreadsheetml/2006/main" count="189" uniqueCount="127">
  <si>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</si>
  <si>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</si>
  <si>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</si>
  <si>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</si>
  <si>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</si>
  <si>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</si>
  <si>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</si>
  <si>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</si>
  <si>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</si>
  <si>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</si>
  <si>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</si>
  <si>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</si>
  <si>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</si>
  <si>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</si>
  <si>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</si>
  <si>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</si>
  <si>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</si>
  <si>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</si>
  <si>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</si>
  <si>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</si>
  <si>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</si>
  <si>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</si>
  <si>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</si>
  <si>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</si>
  <si>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</si>
  <si>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</si>
  <si>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</si>
  <si>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</si>
  <si>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</si>
  <si>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</si>
  <si>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</si>
  <si>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</si>
  <si>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</si>
  <si>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</si>
  <si>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</si>
  <si>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</si>
  <si>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</si>
  <si>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</si>
  <si>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</si>
  <si>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</si>
  <si>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</si>
  <si>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</si>
  <si>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</si>
  <si>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</si>
  <si>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</si>
  <si>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</si>
  <si>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</si>
  <si>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</si>
  <si>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</si>
  <si>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</si>
  <si>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</si>
  <si>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</si>
  <si>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</si>
  <si>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</si>
  <si>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</si>
  <si>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</si>
  <si>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</si>
  <si>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</si>
  <si>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</si>
  <si>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</si>
  <si>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</si>
  <si>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</si>
  <si>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</si>
  <si>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</si>
  <si>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</si>
  <si>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</si>
  <si>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</si>
  <si>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</si>
  <si>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</si>
  <si>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</si>
  <si>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</si>
  <si>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</si>
  <si>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</si>
  <si>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</si>
  <si>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</si>
  <si>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</si>
  <si>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</si>
  <si>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</si>
  <si>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</si>
  <si>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</si>
  <si>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</si>
  <si>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</si>
  <si>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</si>
  <si>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</si>
  <si>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</si>
  <si>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</si>
  <si>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</si>
  <si>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</si>
  <si>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</si>
  <si>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</si>
  <si>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</si>
  <si>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</si>
  <si>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</si>
  <si>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</si>
  <si>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</si>
  <si>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</si>
  <si>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</si>
  <si>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</si>
  <si>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</si>
  <si>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</si>
  <si>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</si>
  <si>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</si>
  <si>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</si>
  <si>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</si>
  <si>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</si>
  <si>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</si>
  <si>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</si>
  <si>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</si>
  <si>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</si>
  <si>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</si>
  <si>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</si>
  <si>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</si>
  <si>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</si>
  <si>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</si>
  <si>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</si>
  <si>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</si>
  <si>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</si>
  <si>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</si>
  <si>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Auxílio-Alimentação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</si>
  <si>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</si>
  <si>
    <t xml:space="preserve">Adicional de Periculosidade </t>
  </si>
  <si>
    <r>
      <t>Técnico em Edificações (</t>
    </r>
    <r>
      <rPr>
        <b/>
        <sz val="11"/>
        <color rgb="FFFF0000"/>
        <rFont val="Calibri"/>
        <family val="2"/>
        <scheme val="minor"/>
      </rPr>
      <t>CBO 3121</t>
    </r>
    <r>
      <rPr>
        <b/>
        <sz val="11"/>
        <color theme="1"/>
        <rFont val="Calibri"/>
        <family val="2"/>
        <scheme val="minor"/>
      </rPr>
      <t>) - SR/PF/RR - Boa Vista/RR</t>
    </r>
  </si>
  <si>
    <t>SITICOP 2023-2025-RR</t>
  </si>
  <si>
    <r>
      <t>B.1) Valor do auxílio-alimentação -</t>
    </r>
    <r>
      <rPr>
        <b/>
        <sz val="11"/>
        <color rgb="FF0000FF"/>
        <rFont val="Calibri"/>
        <family val="2"/>
        <scheme val="minor"/>
      </rPr>
      <t xml:space="preserve"> (CLÁUSULA 9ª, SITICOP 2023-2025-RR)</t>
    </r>
  </si>
  <si>
    <r>
      <t xml:space="preserve">Cesta Básica </t>
    </r>
    <r>
      <rPr>
        <b/>
        <sz val="11"/>
        <color rgb="FF0000FF"/>
        <rFont val="Calibri"/>
        <family val="2"/>
        <scheme val="minor"/>
      </rPr>
      <t>(CLÁUSULA 10ª, SITICOP 2023-2025-RR)</t>
    </r>
  </si>
  <si>
    <r>
      <t xml:space="preserve">C.3. Tributos Municipais (ISS) - </t>
    </r>
    <r>
      <rPr>
        <b/>
        <sz val="11"/>
        <color rgb="FFFF0000"/>
        <rFont val="Calibri"/>
        <family val="2"/>
        <scheme val="minor"/>
      </rPr>
      <t>Boa Vista/RR</t>
    </r>
  </si>
  <si>
    <r>
      <t>Salário-Base (</t>
    </r>
    <r>
      <rPr>
        <b/>
        <sz val="11"/>
        <color rgb="FFFF0000"/>
        <rFont val="Calibri"/>
        <family val="2"/>
        <scheme val="minor"/>
      </rPr>
      <t>Cláusula 34ª SITICOP 2023-2025-RR</t>
    </r>
    <r>
      <rPr>
        <b/>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</si>
</sst>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0" fillId="0" borderId="4" xfId="4" applyFont="1" applyBorder="1"/>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7" fillId="0" borderId="7" xfId="5"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workbookViewId="0">
      <selection activeCell="M28" sqref="M2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117</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121</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114</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80</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122</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v>45536</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126</v>
      </c>
      <c r="C22" s="93"/>
      <c r="D22" s="93"/>
      <c r="E22" s="93"/>
      <c r="F22" s="93"/>
      <c r="G22" s="93"/>
      <c r="H22" s="93"/>
      <c r="I22" s="28">
        <v>2400</v>
      </c>
      <c r="J22" s="84"/>
      <c r="K22" s="79"/>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120</v>
      </c>
      <c r="C23" s="135"/>
      <c r="D23" s="135"/>
      <c r="E23" s="135"/>
      <c r="F23" s="135"/>
      <c r="G23" s="135"/>
      <c r="H23" s="43">
        <v>0</v>
      </c>
      <c r="I23" s="32"/>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2400</v>
      </c>
      <c r="J24" s="84"/>
      <c r="K24" s="79"/>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115</v>
      </c>
      <c r="C31" s="122"/>
      <c r="D31" s="122"/>
      <c r="E31" s="122"/>
      <c r="F31" s="122"/>
      <c r="G31" s="123"/>
      <c r="H31" s="23">
        <v>8.3299999999999999E-2</v>
      </c>
      <c r="I31" s="34">
        <f>I24*H31</f>
        <v>199.92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116</v>
      </c>
      <c r="C32" s="125"/>
      <c r="D32" s="125"/>
      <c r="E32" s="125"/>
      <c r="F32" s="125"/>
      <c r="G32" s="126"/>
      <c r="H32" s="23">
        <v>0.121</v>
      </c>
      <c r="I32" s="34">
        <f>I24*H32</f>
        <v>290.39999999999998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5">
        <f>SUM(H31:H32)</f>
        <v>0.20429999999999998</v>
      </c>
      <c r="I33" s="33">
        <f>SUM(I31+I32)</f>
        <v>490.31999999999994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77</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578.06399999999996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72.257999999999996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76</v>
      </c>
      <c r="C41" s="145"/>
      <c r="D41" s="5" t="s">
        <v>30</v>
      </c>
      <c r="E41" s="29">
        <v>0.03</v>
      </c>
      <c r="F41" s="5" t="s">
        <v>31</v>
      </c>
      <c r="G41" s="30">
        <v>1</v>
      </c>
      <c r="H41" s="23">
        <f>ROUND((E41*G41),6)</f>
        <v>0.03</v>
      </c>
      <c r="I41" s="32">
        <f>(I24+I33)*H41</f>
        <v>86.709599999999995</v>
      </c>
      <c r="J41" s="40" t="s">
        <v>81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43.354799999999997</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28.903199999999998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17.341919999999998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5.7806399999999991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8">
        <f>SUM(H39:H45)</f>
        <v>0.28800000000000003</v>
      </c>
      <c r="I46" s="28">
        <f>SUM(I39:I45)</f>
        <v>832.41215999999986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231.22559999999999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4">
        <f>H46+H47</f>
        <v>0.36800000000000005</v>
      </c>
      <c r="I48" s="33">
        <f>I46+I47</f>
        <v>1063.6377599999998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78</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119</v>
      </c>
      <c r="C54" s="93"/>
      <c r="D54" s="93"/>
      <c r="E54" s="93"/>
      <c r="F54" s="93"/>
      <c r="G54" s="93"/>
      <c r="H54" s="93"/>
      <c r="I54" s="24">
        <f>(5.5*2*22)-(I22/100)*6</f>
        <v>98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82</v>
      </c>
      <c r="C58" s="147"/>
      <c r="D58" s="147"/>
      <c r="E58" s="147"/>
      <c r="F58" s="147"/>
      <c r="G58" s="14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118</v>
      </c>
      <c r="C59" s="93"/>
      <c r="D59" s="93"/>
      <c r="E59" s="93"/>
      <c r="F59" s="93"/>
      <c r="G59" s="93"/>
      <c r="H59" s="93"/>
      <c r="I59" s="32">
        <f>H60*H61</f>
        <v>396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123</v>
      </c>
      <c r="C60" s="146"/>
      <c r="D60" s="146"/>
      <c r="E60" s="146"/>
      <c r="F60" s="146"/>
      <c r="G60" s="146"/>
      <c r="H60" s="42">
        <v>18</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6"/>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124</v>
      </c>
      <c r="C63" s="93"/>
      <c r="D63" s="93"/>
      <c r="E63" s="93"/>
      <c r="F63" s="93"/>
      <c r="G63" s="93"/>
      <c r="H63" s="93"/>
      <c r="I63" s="24">
        <v>300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SUM(I54:I63)</f>
        <v>794</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79</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490.31999999999994</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1063.6377599999998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794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9">
        <f>SUM(I70+I71+I72)</f>
        <v>2347.9577599999998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93</v>
      </c>
      <c r="C78" s="93"/>
      <c r="D78" s="93"/>
      <c r="E78" s="93"/>
      <c r="F78" s="93"/>
      <c r="G78" s="93"/>
      <c r="H78" s="93"/>
      <c r="I78" s="26">
        <f>(1/12*0.05*100%)</f>
        <v>4.1666666666666666E-3</v>
      </c>
      <c r="J78" s="32">
        <f>I24*I78</f>
        <v>10</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83</v>
      </c>
      <c r="C79" s="160"/>
      <c r="D79" s="160"/>
      <c r="E79" s="160"/>
      <c r="F79" s="160"/>
      <c r="G79" s="160"/>
      <c r="H79" s="161"/>
      <c r="I79" s="50">
        <f>(8%*0.42%)</f>
        <v>3.3599999999999998E-4</v>
      </c>
      <c r="J79" s="32">
        <f>I24*I79</f>
        <v>0.80640000000000001</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7" t="s">
        <v>84</v>
      </c>
      <c r="C80" s="157"/>
      <c r="D80" s="157"/>
      <c r="E80" s="157"/>
      <c r="F80" s="157"/>
      <c r="G80" s="157"/>
      <c r="H80" s="157"/>
      <c r="I80" s="53">
        <f>(((1+2/12+(1/3*1/12))*(0.08*0.4*0.9*100%)))</f>
        <v>3.44E-2</v>
      </c>
      <c r="J80" s="32">
        <f>I24*I80</f>
        <v>82.56</v>
      </c>
      <c r="K80" s="81"/>
      <c r="L80" s="55"/>
    </row>
    <row r="81" spans="1:256" ht="31.75" customHeight="1" x14ac:dyDescent="0.35">
      <c r="A81" s="4" t="s">
        <v>32</v>
      </c>
      <c r="B81" s="93" t="s">
        <v>87</v>
      </c>
      <c r="C81" s="93"/>
      <c r="D81" s="93"/>
      <c r="E81" s="93"/>
      <c r="F81" s="93"/>
      <c r="G81" s="93"/>
      <c r="H81" s="93"/>
      <c r="I81" s="57">
        <f>(7/30)/12*100%</f>
        <v>1.9444444444444445E-2</v>
      </c>
      <c r="J81" s="32">
        <f>I24*I81</f>
        <v>46.666666666666664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85</v>
      </c>
      <c r="C82" s="158"/>
      <c r="D82" s="158"/>
      <c r="E82" s="158"/>
      <c r="F82" s="158"/>
      <c r="G82" s="158"/>
      <c r="H82" s="158"/>
      <c r="I82" s="23">
        <f>36.8%*1.94%</f>
        <v>7.1392000000000001E-3</v>
      </c>
      <c r="J82" s="32">
        <f>I24*I82</f>
        <v>17.134080000000001</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94</v>
      </c>
      <c r="C83" s="160"/>
      <c r="D83" s="160"/>
      <c r="E83" s="160"/>
      <c r="F83" s="160"/>
      <c r="G83" s="160"/>
      <c r="H83" s="161"/>
      <c r="I83" s="56">
        <f>0.08*0.0194*0.4*100%</f>
        <v>6.2080000000000002E-4</v>
      </c>
      <c r="J83" s="32">
        <f>I24*I83</f>
        <v>1.4899200000000001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7" t="s">
        <v>97</v>
      </c>
      <c r="C84" s="128"/>
      <c r="D84" s="128"/>
      <c r="E84" s="128"/>
      <c r="F84" s="128"/>
      <c r="G84" s="128"/>
      <c r="H84" s="129"/>
      <c r="I84" s="54">
        <f>SUM(I78:I83)</f>
        <v>6.6107111111111116E-2</v>
      </c>
      <c r="J84" s="33">
        <f>SUM(J78:J83)</f>
        <v>158.65706666666668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1" t="s">
        <v>53</v>
      </c>
      <c r="B88" s="91"/>
      <c r="C88" s="91"/>
      <c r="D88" s="91"/>
      <c r="E88" s="91"/>
      <c r="F88" s="91"/>
      <c r="G88" s="91"/>
      <c r="H88" s="91"/>
      <c r="I88" s="91"/>
      <c r="J88" s="91"/>
      <c r="K88" s="82"/>
    </row>
    <row r="89" spans="1:256" ht="15.75" customHeight="1" x14ac:dyDescent="0.35">
      <c r="A89" s="7" t="s">
        <v>54</v>
      </c>
      <c r="B89" s="141" t="s">
        <v>55</v>
      </c>
      <c r="C89" s="141"/>
      <c r="D89" s="141"/>
      <c r="E89" s="141"/>
      <c r="F89" s="141"/>
      <c r="G89" s="141"/>
      <c r="H89" s="14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92</v>
      </c>
      <c r="C90" s="135"/>
      <c r="D90" s="135"/>
      <c r="E90" s="135"/>
      <c r="F90" s="135"/>
      <c r="G90" s="135"/>
      <c r="H90" s="135"/>
      <c r="I90" s="57">
        <f>1/12</f>
        <v>8.3333333333333329E-2</v>
      </c>
      <c r="J90" s="32">
        <f>I24*I90</f>
        <v>200</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91</v>
      </c>
      <c r="C91" s="93"/>
      <c r="D91" s="93"/>
      <c r="E91" s="93"/>
      <c r="F91" s="93"/>
      <c r="G91" s="93"/>
      <c r="H91" s="93"/>
      <c r="I91" s="57">
        <f>(5/30/12)*100%</f>
        <v>1.3888888888888888E-2</v>
      </c>
      <c r="J91" s="32">
        <f>I24*I91</f>
        <v>33.333333333333329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90</v>
      </c>
      <c r="C92" s="93"/>
      <c r="D92" s="93"/>
      <c r="E92" s="93"/>
      <c r="F92" s="93"/>
      <c r="G92" s="93"/>
      <c r="H92" s="93"/>
      <c r="I92" s="57">
        <f>(5/30/12)*0.015*100%</f>
        <v>2.0833333333333332E-4</v>
      </c>
      <c r="J92" s="32">
        <f>I24*I92</f>
        <v>0.49999999999999994</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96</v>
      </c>
      <c r="C93" s="93"/>
      <c r="D93" s="93"/>
      <c r="E93" s="93"/>
      <c r="F93" s="93"/>
      <c r="G93" s="93"/>
      <c r="H93" s="93"/>
      <c r="I93" s="60">
        <f>(1/12)*0.0178*100%/2</f>
        <v>7.4166666666666662E-4</v>
      </c>
      <c r="J93" s="32">
        <f>I24*I93</f>
        <v>1.7799999999999998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95</v>
      </c>
      <c r="C94" s="93"/>
      <c r="D94" s="93"/>
      <c r="E94" s="93"/>
      <c r="F94" s="93"/>
      <c r="G94" s="93"/>
      <c r="H94" s="93"/>
      <c r="I94" s="60">
        <f>11.11%*5.28%*50%</f>
        <v>2.9330399999999996E-3</v>
      </c>
      <c r="J94" s="32">
        <f>I24*I94</f>
        <v>7.0392959999999993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89</v>
      </c>
      <c r="C95" s="93"/>
      <c r="D95" s="93"/>
      <c r="E95" s="93"/>
      <c r="F95" s="93"/>
      <c r="G95" s="93"/>
      <c r="H95" s="93"/>
      <c r="I95" s="57">
        <f>(1/30/12)*100%</f>
        <v>2.7777777777777779E-3</v>
      </c>
      <c r="J95" s="32">
        <f>I24*I95</f>
        <v>6.666666666666667</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7" t="s">
        <v>97</v>
      </c>
      <c r="C96" s="128"/>
      <c r="D96" s="128"/>
      <c r="E96" s="128"/>
      <c r="F96" s="128"/>
      <c r="G96" s="128"/>
      <c r="H96" s="129"/>
      <c r="I96" s="61">
        <f>SUM(I90:I95)</f>
        <v>0.10388304</v>
      </c>
      <c r="J96" s="41">
        <f>SUM(J90:J95)</f>
        <v>249.31929599999998</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2">
        <f>J96</f>
        <v>249.31929599999998</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249.31929599999998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2" customFormat="1" ht="15.5" x14ac:dyDescent="0.3">
      <c r="A115" s="173" t="s">
        <v>98</v>
      </c>
      <c r="B115" s="174"/>
      <c r="C115" s="174"/>
      <c r="D115" s="174"/>
      <c r="E115" s="174"/>
      <c r="F115" s="174"/>
      <c r="G115" s="174"/>
      <c r="H115" s="175"/>
    </row>
    <row r="116" spans="1:256" s="52" customFormat="1" ht="13" x14ac:dyDescent="0.3">
      <c r="A116" s="176"/>
      <c r="B116" s="176"/>
      <c r="C116" s="176"/>
      <c r="D116" s="176"/>
      <c r="E116" s="176"/>
      <c r="F116" s="176"/>
      <c r="G116" s="176"/>
      <c r="H116" s="176"/>
      <c r="I116" s="176"/>
      <c r="J116" s="176"/>
    </row>
    <row r="117" spans="1:256" s="69" customFormat="1" ht="29" customHeight="1" x14ac:dyDescent="0.35">
      <c r="A117" s="20">
        <v>6</v>
      </c>
      <c r="B117" s="157" t="s">
        <v>99</v>
      </c>
      <c r="C117" s="157"/>
      <c r="D117" s="157"/>
      <c r="E117" s="157"/>
      <c r="F117" s="20" t="s">
        <v>25</v>
      </c>
      <c r="G117" s="177" t="s">
        <v>21</v>
      </c>
      <c r="H117" s="177"/>
    </row>
    <row r="118" spans="1:256" s="69" customFormat="1" x14ac:dyDescent="0.35">
      <c r="A118" s="20" t="s">
        <v>14</v>
      </c>
      <c r="B118" s="157" t="s">
        <v>5</v>
      </c>
      <c r="C118" s="157"/>
      <c r="D118" s="157"/>
      <c r="E118" s="157"/>
      <c r="F118" s="70">
        <v>0.06</v>
      </c>
      <c r="G118" s="172">
        <f>(I24+I73+J84+I103+I112)*F118</f>
        <v>309.35604735999993</v>
      </c>
      <c r="H118" s="172"/>
    </row>
    <row r="119" spans="1:256" s="69" customFormat="1" x14ac:dyDescent="0.35">
      <c r="A119" s="20" t="s">
        <v>15</v>
      </c>
      <c r="B119" s="157" t="s">
        <v>7</v>
      </c>
      <c r="C119" s="157"/>
      <c r="D119" s="157"/>
      <c r="E119" s="157"/>
      <c r="F119" s="70">
        <v>6.7900000000000002E-2</v>
      </c>
      <c r="G119" s="172">
        <f>(I24+I73+J84+I103+I112)*F119</f>
        <v>350.08792692906661</v>
      </c>
      <c r="H119" s="172"/>
    </row>
    <row r="120" spans="1:256" s="69" customFormat="1" x14ac:dyDescent="0.35">
      <c r="A120" s="20" t="s">
        <v>29</v>
      </c>
      <c r="B120" s="157" t="s">
        <v>6</v>
      </c>
      <c r="C120" s="157"/>
      <c r="D120" s="157"/>
      <c r="E120" s="157"/>
      <c r="F120" s="70"/>
      <c r="G120" s="172"/>
      <c r="H120" s="172"/>
    </row>
    <row r="121" spans="1:256" s="69" customFormat="1" x14ac:dyDescent="0.35">
      <c r="A121" s="20"/>
      <c r="B121" s="157" t="s">
        <v>100</v>
      </c>
      <c r="C121" s="157"/>
      <c r="D121" s="157"/>
      <c r="E121" s="157"/>
      <c r="F121" s="66">
        <v>1.6500000000000001E-2</v>
      </c>
      <c r="G121" s="172">
        <f>(I24+I73+J84+I103+I112)*F121</f>
        <v>85.072913023999988</v>
      </c>
      <c r="H121" s="172"/>
      <c r="I121" s="67" t="s">
        <v>101</v>
      </c>
    </row>
    <row r="122" spans="1:256" s="69" customFormat="1" x14ac:dyDescent="0.35">
      <c r="A122" s="20"/>
      <c r="B122" s="157" t="s">
        <v>102</v>
      </c>
      <c r="C122" s="157"/>
      <c r="D122" s="157"/>
      <c r="E122" s="157"/>
      <c r="F122" s="66">
        <v>7.5999999999999998E-2</v>
      </c>
      <c r="G122" s="172">
        <f>(I24+I73+J84+I103+I112)*F122</f>
        <v>391.85099332266657</v>
      </c>
      <c r="H122" s="172"/>
      <c r="I122" s="67" t="s">
        <v>101</v>
      </c>
    </row>
    <row r="123" spans="1:256" s="69" customFormat="1" x14ac:dyDescent="0.35">
      <c r="A123" s="20"/>
      <c r="B123" s="157" t="s">
        <v>103</v>
      </c>
      <c r="C123" s="157"/>
      <c r="D123" s="157"/>
      <c r="E123" s="157"/>
      <c r="F123" s="70"/>
      <c r="G123" s="172"/>
      <c r="H123" s="172"/>
    </row>
    <row r="124" spans="1:256" s="69" customFormat="1" x14ac:dyDescent="0.35">
      <c r="A124" s="20"/>
      <c r="B124" s="157" t="s">
        <v>125</v>
      </c>
      <c r="C124" s="157"/>
      <c r="D124" s="157"/>
      <c r="E124" s="157"/>
      <c r="F124" s="66">
        <v>0.05</v>
      </c>
      <c r="G124" s="172">
        <f>(I24+I73+J84+I103+I112)*F124</f>
        <v>257.79670613333332</v>
      </c>
      <c r="H124" s="172"/>
    </row>
    <row r="125" spans="1:256" s="69" customFormat="1" x14ac:dyDescent="0.35">
      <c r="A125" s="20"/>
      <c r="B125" s="157" t="s">
        <v>97</v>
      </c>
      <c r="C125" s="157"/>
      <c r="D125" s="157"/>
      <c r="E125" s="157"/>
      <c r="G125" s="172"/>
      <c r="H125" s="172"/>
    </row>
    <row r="126" spans="1:256" s="69" customFormat="1" x14ac:dyDescent="0.35">
      <c r="A126" s="177" t="s">
        <v>104</v>
      </c>
      <c r="B126" s="177"/>
      <c r="C126" s="177"/>
      <c r="D126" s="177"/>
      <c r="E126" s="177"/>
      <c r="F126" s="68">
        <f>SUM(F118:F124)</f>
        <v>0.27040000000000003</v>
      </c>
      <c r="G126" s="178">
        <f>SUM(G118:H124)</f>
        <v>1394.1645867690663</v>
      </c>
      <c r="H126" s="17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9" t="s">
        <v>105</v>
      </c>
      <c r="B130" s="180"/>
      <c r="C130" s="180"/>
      <c r="D130" s="180"/>
      <c r="E130" s="180"/>
      <c r="F130" s="180"/>
      <c r="G130" s="180"/>
      <c r="H130" s="180"/>
    </row>
    <row r="131" spans="1:12" s="52"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2">
        <f>I24</f>
        <v>2400</v>
      </c>
    </row>
    <row r="134" spans="1:12" customFormat="1" x14ac:dyDescent="0.35">
      <c r="A134" s="20" t="s">
        <v>15</v>
      </c>
      <c r="B134" s="181" t="s">
        <v>106</v>
      </c>
      <c r="C134" s="181"/>
      <c r="D134" s="181"/>
      <c r="E134" s="181"/>
      <c r="F134" s="181"/>
      <c r="G134" s="181"/>
      <c r="H134" s="72">
        <f>I73</f>
        <v>2347.9577599999998</v>
      </c>
    </row>
    <row r="135" spans="1:12" customFormat="1" x14ac:dyDescent="0.35">
      <c r="A135" s="20" t="s">
        <v>29</v>
      </c>
      <c r="B135" s="181" t="s">
        <v>49</v>
      </c>
      <c r="C135" s="181"/>
      <c r="D135" s="181"/>
      <c r="E135" s="181"/>
      <c r="F135" s="181"/>
      <c r="G135" s="181"/>
      <c r="H135" s="72">
        <f>J84</f>
        <v>158.65706666666668</v>
      </c>
    </row>
    <row r="136" spans="1:12" customFormat="1" x14ac:dyDescent="0.35">
      <c r="A136" s="20" t="s">
        <v>32</v>
      </c>
      <c r="B136" s="184" t="s">
        <v>52</v>
      </c>
      <c r="C136" s="184"/>
      <c r="D136" s="184"/>
      <c r="E136" s="184"/>
      <c r="F136" s="184"/>
      <c r="G136" s="184"/>
      <c r="H136" s="72">
        <f>I103</f>
        <v>249.31929599999998</v>
      </c>
    </row>
    <row r="137" spans="1:12" customFormat="1" x14ac:dyDescent="0.35">
      <c r="A137" s="20" t="s">
        <v>8</v>
      </c>
      <c r="B137" s="181" t="s">
        <v>107</v>
      </c>
      <c r="C137" s="181"/>
      <c r="D137" s="181"/>
      <c r="E137" s="181"/>
      <c r="F137" s="181"/>
      <c r="G137" s="181"/>
      <c r="H137" s="83">
        <f>I112</f>
        <v>0</v>
      </c>
    </row>
    <row r="138" spans="1:12" customFormat="1" ht="13" customHeight="1" x14ac:dyDescent="0.35">
      <c r="A138" s="177" t="s">
        <v>108</v>
      </c>
      <c r="B138" s="177"/>
      <c r="C138" s="177"/>
      <c r="D138" s="177"/>
      <c r="E138" s="177"/>
      <c r="F138" s="177"/>
      <c r="G138" s="177"/>
      <c r="H138" s="73">
        <f>SUM(H133:H137)</f>
        <v>5155.9341226666656</v>
      </c>
    </row>
    <row r="139" spans="1:12" customFormat="1" x14ac:dyDescent="0.35">
      <c r="A139" s="20" t="s">
        <v>35</v>
      </c>
      <c r="B139" s="181" t="s">
        <v>109</v>
      </c>
      <c r="C139" s="181"/>
      <c r="D139" s="181"/>
      <c r="E139" s="181"/>
      <c r="F139" s="181"/>
      <c r="G139" s="181"/>
      <c r="H139" s="72">
        <f>G126</f>
        <v>1394.1645867690663</v>
      </c>
    </row>
    <row r="140" spans="1:12" customFormat="1" ht="13" customHeight="1" x14ac:dyDescent="0.35">
      <c r="A140" s="177" t="s">
        <v>110</v>
      </c>
      <c r="B140" s="177"/>
      <c r="C140" s="177"/>
      <c r="D140" s="177"/>
      <c r="E140" s="177"/>
      <c r="F140" s="177"/>
      <c r="G140" s="177"/>
      <c r="H140" s="74">
        <f>H138+H139</f>
        <v>6550.0987094357315</v>
      </c>
    </row>
    <row r="141" spans="1:12" s="52" customFormat="1" ht="13" customHeight="1" x14ac:dyDescent="0.3">
      <c r="A141" s="182" t="s">
        <v>111</v>
      </c>
      <c r="B141" s="182"/>
      <c r="C141" s="182"/>
      <c r="D141" s="182"/>
      <c r="E141" s="182"/>
      <c r="F141" s="182"/>
      <c r="G141" s="182"/>
      <c r="H141" s="75">
        <f>12*H140</f>
        <v>78601.184513228771</v>
      </c>
    </row>
    <row r="142" spans="1:12" s="71" customFormat="1" ht="15" customHeight="1" x14ac:dyDescent="0.3">
      <c r="A142" s="183" t="s">
        <v>112</v>
      </c>
      <c r="B142" s="183"/>
      <c r="C142" s="183"/>
      <c r="D142" s="183"/>
      <c r="E142" s="183"/>
      <c r="F142" s="183"/>
      <c r="G142" s="183"/>
      <c r="H142" s="183"/>
    </row>
    <row r="143" spans="1:12" s="71" customFormat="1" ht="121" customHeight="1" x14ac:dyDescent="0.3">
      <c r="A143" s="184" t="s">
        <v>113</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TEC. ED. RR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2024-05-16T12:45:30Z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